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edov.samir\Desktop\Тендер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I42" i="1" l="1"/>
  <c r="J42" i="1"/>
  <c r="C42" i="1"/>
  <c r="O42" i="1" s="1"/>
  <c r="O44" i="1"/>
  <c r="O43" i="1"/>
  <c r="D51" i="1" l="1"/>
  <c r="E51" i="1"/>
  <c r="F51" i="1"/>
  <c r="G51" i="1"/>
  <c r="H51" i="1"/>
  <c r="I51" i="1"/>
  <c r="J51" i="1"/>
  <c r="K51" i="1"/>
  <c r="L51" i="1"/>
  <c r="M51" i="1"/>
  <c r="N51" i="1"/>
  <c r="C51" i="1"/>
  <c r="O50" i="1"/>
  <c r="O51" i="1" l="1"/>
  <c r="D49" i="1"/>
  <c r="E49" i="1"/>
  <c r="F49" i="1"/>
  <c r="G49" i="1"/>
  <c r="H49" i="1"/>
  <c r="I49" i="1"/>
  <c r="J49" i="1"/>
  <c r="K49" i="1"/>
  <c r="L49" i="1"/>
  <c r="M49" i="1"/>
  <c r="N49" i="1"/>
  <c r="C49" i="1"/>
  <c r="O47" i="1"/>
  <c r="O48" i="1"/>
  <c r="D45" i="1"/>
  <c r="E45" i="1"/>
  <c r="F45" i="1"/>
  <c r="G45" i="1"/>
  <c r="H45" i="1"/>
  <c r="I45" i="1"/>
  <c r="J45" i="1"/>
  <c r="K45" i="1"/>
  <c r="L45" i="1"/>
  <c r="M45" i="1"/>
  <c r="N45" i="1"/>
  <c r="C45" i="1"/>
  <c r="O41" i="1"/>
  <c r="O49" i="1" l="1"/>
  <c r="O45" i="1"/>
  <c r="O40" i="1"/>
  <c r="O39" i="1"/>
  <c r="O38" i="1"/>
  <c r="N36" i="1" l="1"/>
  <c r="M36" i="1"/>
  <c r="L36" i="1"/>
  <c r="K36" i="1"/>
  <c r="J36" i="1"/>
  <c r="I36" i="1"/>
  <c r="H36" i="1"/>
  <c r="G36" i="1"/>
  <c r="F36" i="1"/>
  <c r="E36" i="1"/>
  <c r="D36" i="1"/>
  <c r="C36" i="1"/>
  <c r="O29" i="1"/>
  <c r="O30" i="1"/>
  <c r="O31" i="1"/>
  <c r="D32" i="1"/>
  <c r="E32" i="1"/>
  <c r="F32" i="1"/>
  <c r="G32" i="1"/>
  <c r="H32" i="1"/>
  <c r="I32" i="1"/>
  <c r="J32" i="1"/>
  <c r="K32" i="1"/>
  <c r="L32" i="1"/>
  <c r="M32" i="1"/>
  <c r="N32" i="1"/>
  <c r="C32" i="1"/>
  <c r="D28" i="1"/>
  <c r="E28" i="1"/>
  <c r="F28" i="1"/>
  <c r="G28" i="1"/>
  <c r="H28" i="1"/>
  <c r="I28" i="1"/>
  <c r="J28" i="1"/>
  <c r="K28" i="1"/>
  <c r="L28" i="1"/>
  <c r="M28" i="1"/>
  <c r="N28" i="1"/>
  <c r="C28" i="1"/>
  <c r="O36" i="1" l="1"/>
  <c r="O28" i="1"/>
  <c r="O32" i="1"/>
  <c r="N24" i="1" l="1"/>
  <c r="L24" i="1"/>
  <c r="M24" i="1"/>
  <c r="L26" i="1"/>
  <c r="K26" i="1"/>
  <c r="I26" i="1"/>
  <c r="H26" i="1"/>
  <c r="G26" i="1"/>
  <c r="E26" i="1"/>
  <c r="D26" i="1"/>
  <c r="C26" i="1"/>
  <c r="K24" i="1"/>
  <c r="G24" i="1"/>
  <c r="E24" i="1"/>
  <c r="D24" i="1"/>
  <c r="C24" i="1"/>
  <c r="N23" i="1"/>
  <c r="L23" i="1"/>
  <c r="M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I27" i="1" s="1"/>
  <c r="H22" i="1"/>
  <c r="G22" i="1"/>
  <c r="F22" i="1"/>
  <c r="E22" i="1"/>
  <c r="D22" i="1"/>
  <c r="C22" i="1"/>
  <c r="N21" i="1"/>
  <c r="M21" i="1"/>
  <c r="J21" i="1"/>
  <c r="G21" i="1"/>
  <c r="F21" i="1"/>
  <c r="M20" i="1"/>
  <c r="J20" i="1"/>
  <c r="F20" i="1"/>
  <c r="J19" i="1"/>
  <c r="D19" i="1"/>
  <c r="C19" i="1"/>
  <c r="E19" i="1"/>
  <c r="L17" i="1"/>
  <c r="N17" i="1"/>
  <c r="M17" i="1"/>
  <c r="M27" i="1" l="1"/>
  <c r="L27" i="1"/>
  <c r="F27" i="1"/>
  <c r="G27" i="1"/>
  <c r="K27" i="1"/>
  <c r="E27" i="1"/>
  <c r="C27" i="1"/>
  <c r="J27" i="1"/>
  <c r="O11" i="1"/>
  <c r="N12" i="1"/>
  <c r="N27" i="1" s="1"/>
  <c r="H12" i="1"/>
  <c r="H27" i="1" s="1"/>
  <c r="O20" i="1"/>
  <c r="O18" i="1"/>
  <c r="O19" i="1"/>
  <c r="O24" i="1"/>
  <c r="O25" i="1"/>
  <c r="O21" i="1"/>
  <c r="O16" i="1"/>
  <c r="O14" i="1"/>
  <c r="O23" i="1"/>
  <c r="O15" i="1"/>
  <c r="O17" i="1"/>
  <c r="O34" i="1"/>
  <c r="O35" i="1"/>
  <c r="D13" i="1"/>
  <c r="O13" i="1" l="1"/>
  <c r="D27" i="1"/>
  <c r="O26" i="1"/>
  <c r="O12" i="1"/>
  <c r="O22" i="1"/>
  <c r="O27" i="1" l="1"/>
</calcChain>
</file>

<file path=xl/sharedStrings.xml><?xml version="1.0" encoding="utf-8"?>
<sst xmlns="http://schemas.openxmlformats.org/spreadsheetml/2006/main" count="63" uniqueCount="61">
  <si>
    <t>Закупки</t>
  </si>
  <si>
    <t>Период: 2018 г.</t>
  </si>
  <si>
    <t>Показатели: Количество (в ед. хранения;</t>
  </si>
  <si>
    <t>Группировки строк: Номенклатура.Группа (Элементы); Номенклатура (Элементы);</t>
  </si>
  <si>
    <t>Группировки колонок: По месяцам (Элементы);</t>
  </si>
  <si>
    <t>Отборы:
Организация Равно ООО "ВИЛАШ-КШВ";</t>
  </si>
  <si>
    <t>Дополнительные поля:
Базовая единица измерения (Вместе с измерениями, После группировки);</t>
  </si>
  <si>
    <t>Номенклатура.Группа</t>
  </si>
  <si>
    <t>Итог</t>
  </si>
  <si>
    <t>Бутылка</t>
  </si>
  <si>
    <t>Бутылка коньячная 0,5 П-27Д-500-1 (с медальоном), шт</t>
  </si>
  <si>
    <t>Бутылка винная Бордо 0,7 оливковая, шт</t>
  </si>
  <si>
    <t>Бутылка шампанское Ш-750 оливковая, шт</t>
  </si>
  <si>
    <t>Бутылка коньячная 0,25 (КН 0,25) фляга, шт</t>
  </si>
  <si>
    <t>Бутылка винная П-29-Б-750-КАГОР прозрачная, шт</t>
  </si>
  <si>
    <t>Бутылка винная Штоф 0,75 ПЛОСКИЙ оливковая, шт</t>
  </si>
  <si>
    <t>Бутылка шампанское Ш-750 Монро 0,75л оливковая, шт</t>
  </si>
  <si>
    <t>Бутылка шампанское Ш-750 бесцветная, шт</t>
  </si>
  <si>
    <t>Бутылка винная Бордо 0,75 оливковая, шт</t>
  </si>
  <si>
    <t>Бутылка винная WINE2 1л, шт</t>
  </si>
  <si>
    <t>Бутылка коньячная А226 П-29-Б-250-Вилаш (Амбер Вуд) , шт</t>
  </si>
  <si>
    <t>Бутылка шампанское Ш-750 Монро 0,75л прозрачная, шт</t>
  </si>
  <si>
    <t>Бутылка коньячная А156 П-29-Б-500-Вилаш (Амбер Вуд) , шт</t>
  </si>
  <si>
    <t>Бутылка винная Бордо 1л (винт) оливковая, шт</t>
  </si>
  <si>
    <t>Бутылка винная 0,25 "РОНДО", шт</t>
  </si>
  <si>
    <t>Гофроупаковка</t>
  </si>
  <si>
    <t>ИК для БиБ</t>
  </si>
  <si>
    <t>Капсула, ТУК, колпачек</t>
  </si>
  <si>
    <t>Фильтра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</si>
  <si>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</si>
  <si>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</si>
  <si>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</si>
  <si>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</si>
  <si>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</si>
  <si>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</si>
  <si>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</si>
  <si>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</si>
  <si>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</si>
  <si>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</si>
  <si>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</si>
  <si>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</si>
  <si>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Бутылка шампанское Ш-750 VILASH (герб) оливковая</t>
  </si>
  <si>
    <t>ИТОГО по бутылке</t>
  </si>
  <si>
    <t>Г/короб белый 4х клапанный с печатью Т23, профиль В</t>
  </si>
  <si>
    <t>Г/короб бурый 4х клапанный с печатью Т23, профиль В</t>
  </si>
  <si>
    <t>Решетки из однослойного картона 0,6 мм</t>
  </si>
  <si>
    <t>ИТОГО по таре</t>
  </si>
  <si>
    <r>
      <t xml:space="preserve">Bag-in-box 2л - для автоматизированной линии (под склейку) </t>
    </r>
    <r>
      <rPr>
        <b/>
        <sz val="8"/>
        <rFont val="Arial"/>
        <family val="2"/>
        <charset val="204"/>
      </rPr>
      <t>СМУК</t>
    </r>
  </si>
  <si>
    <r>
      <t xml:space="preserve">Bag-in-box 3л - для автоматизированной линии (под склейку) </t>
    </r>
    <r>
      <rPr>
        <b/>
        <sz val="8"/>
        <rFont val="Arial"/>
        <family val="2"/>
        <charset val="204"/>
      </rPr>
      <t>СМУК</t>
    </r>
  </si>
  <si>
    <t>ИТОГО по БиБ</t>
  </si>
  <si>
    <t>Капсулы без ориентации, прямые 117 мм</t>
  </si>
  <si>
    <t>Капсулы ориентированные с медальоном 120-130 мм</t>
  </si>
  <si>
    <t>Термоусадочный колпачек 30*60 с дизайном</t>
  </si>
  <si>
    <t>Алюминиевый колпак, в ассортименте</t>
  </si>
  <si>
    <t>Фильтр картон В АССОРТИМЕНТЕ, лист</t>
  </si>
  <si>
    <t>Фильтр картридж В АССОРТИМЕНТЕ, шт</t>
  </si>
  <si>
    <t>Этикетка в ассортименте, флексопечать</t>
  </si>
  <si>
    <t>ИТОГО по Этикеткам</t>
  </si>
  <si>
    <t>мюзле серебристое (цинк) с плакеткой, шт</t>
  </si>
  <si>
    <t>Мюзле черное с плакеткой, шт</t>
  </si>
  <si>
    <t>мюзле золотое с плакеткой,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</si>
</sst>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8"/>
      <name val="Arial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5F2DD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 indent="1"/>
    </xf>
    <xf numFmtId="3" fontId="1" fillId="3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 indent="1"/>
    </xf>
    <xf numFmtId="3" fontId="3" fillId="3" borderId="6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4" borderId="4" xfId="0" applyNumberFormat="1" applyFont="1" applyFill="1" applyBorder="1" applyAlignment="1">
      <alignment horizontal="right" vertical="top" wrapText="1"/>
    </xf>
    <xf numFmtId="0" fontId="3" fillId="4" borderId="7" xfId="0" applyFont="1" applyFill="1" applyBorder="1" applyAlignment="1">
      <alignment horizontal="left" vertical="top" wrapText="1"/>
    </xf>
    <xf numFmtId="3" fontId="3" fillId="4" borderId="8" xfId="0" applyNumberFormat="1" applyFont="1" applyFill="1" applyBorder="1" applyAlignment="1">
      <alignment horizontal="right" vertical="top" wrapText="1"/>
    </xf>
    <xf numFmtId="3" fontId="3" fillId="4" borderId="9" xfId="0" applyNumberFormat="1" applyFont="1" applyFill="1" applyBorder="1" applyAlignment="1">
      <alignment horizontal="right" vertical="top" wrapText="1"/>
    </xf>
    <xf numFmtId="3" fontId="3" fillId="4" borderId="3" xfId="0" applyNumberFormat="1" applyFont="1" applyFill="1" applyBorder="1" applyAlignment="1">
      <alignment horizontal="right"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3" fontId="3" fillId="4" borderId="6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51"/>
  <sheetViews>
    <sheetView tabSelected="1" topLeftCell="A24" workbookViewId="0">
      <selection activeCell="B42" sqref="B42"/>
    </sheetView>
  </sheetViews>
  <sheetFormatPr defaultColWidth="10.5" defaultRowHeight="11.45" customHeight="1" outlineLevelRow="1" x14ac:dyDescent="0.2"/>
  <cols>
    <col min="1" max="1" width="2.33203125" style="1" customWidth="1"/>
    <col min="2" max="2" width="62.6640625" style="1" customWidth="1"/>
    <col min="3" max="15" width="10.83203125" style="1" customWidth="1"/>
    <col min="16" max="16384" width="10.5" style="4"/>
  </cols>
  <sheetData>
    <row r="1" spans="2:15" s="1" customFormat="1" ht="15.95" hidden="1" customHeight="1" x14ac:dyDescent="0.2">
      <c r="B1" s="2" t="s">
        <v>0</v>
      </c>
    </row>
    <row r="2" spans="2:15" s="1" customFormat="1" ht="11.1" hidden="1" customHeight="1" x14ac:dyDescent="0.2">
      <c r="B2" s="3" t="s">
        <v>1</v>
      </c>
    </row>
    <row r="3" spans="2:15" s="1" customFormat="1" ht="11.1" hidden="1" customHeight="1" x14ac:dyDescent="0.2">
      <c r="B3" s="3" t="s">
        <v>2</v>
      </c>
    </row>
    <row r="4" spans="2:15" s="1" customFormat="1" ht="11.1" hidden="1" customHeight="1" x14ac:dyDescent="0.2">
      <c r="B4" s="3" t="s">
        <v>3</v>
      </c>
    </row>
    <row r="5" spans="2:15" s="1" customFormat="1" ht="11.1" hidden="1" customHeight="1" x14ac:dyDescent="0.2">
      <c r="B5" s="3" t="s">
        <v>4</v>
      </c>
    </row>
    <row r="6" spans="2:15" s="1" customFormat="1" ht="21.95" hidden="1" customHeight="1" x14ac:dyDescent="0.2">
      <c r="B6" s="27" t="s">
        <v>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s="1" customFormat="1" ht="21.95" hidden="1" customHeight="1" x14ac:dyDescent="0.2">
      <c r="B7" s="27" t="s">
        <v>6</v>
      </c>
      <c r="C7" s="27"/>
    </row>
    <row r="8" spans="2:15" ht="11.25" hidden="1" x14ac:dyDescent="0.2"/>
    <row r="9" spans="2:15" ht="11.1" customHeight="1" thickBot="1" x14ac:dyDescent="0.25">
      <c r="B9" s="13" t="s">
        <v>7</v>
      </c>
      <c r="C9" s="14" t="s">
        <v>29</v>
      </c>
      <c r="D9" s="14" t="s">
        <v>30</v>
      </c>
      <c r="E9" s="14" t="s">
        <v>31</v>
      </c>
      <c r="F9" s="14" t="s">
        <v>32</v>
      </c>
      <c r="G9" s="14" t="s">
        <v>33</v>
      </c>
      <c r="H9" s="14" t="s">
        <v>34</v>
      </c>
      <c r="I9" s="14" t="s">
        <v>35</v>
      </c>
      <c r="J9" s="14" t="s">
        <v>36</v>
      </c>
      <c r="K9" s="14" t="s">
        <v>37</v>
      </c>
      <c r="L9" s="14" t="s">
        <v>38</v>
      </c>
      <c r="M9" s="14" t="s">
        <v>39</v>
      </c>
      <c r="N9" s="14" t="s">
        <v>40</v>
      </c>
      <c r="O9" s="15" t="s">
        <v>8</v>
      </c>
    </row>
    <row r="10" spans="2:15" ht="11.1" customHeight="1" x14ac:dyDescent="0.2">
      <c r="B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2:15" ht="11.1" customHeight="1" outlineLevel="1" x14ac:dyDescent="0.2">
      <c r="B11" s="11" t="s">
        <v>24</v>
      </c>
      <c r="C11" s="7"/>
      <c r="D11" s="7">
        <v>63660</v>
      </c>
      <c r="E11" s="7"/>
      <c r="F11" s="7"/>
      <c r="G11" s="7"/>
      <c r="H11" s="7"/>
      <c r="I11" s="7"/>
      <c r="J11" s="7">
        <v>63660</v>
      </c>
      <c r="K11" s="7"/>
      <c r="L11" s="7"/>
      <c r="M11" s="7"/>
      <c r="N11" s="7"/>
      <c r="O11" s="12">
        <f t="shared" ref="O11:O17" si="0">SUM(C11:N11)</f>
        <v>127320</v>
      </c>
    </row>
    <row r="12" spans="2:15" ht="11.1" customHeight="1" outlineLevel="1" x14ac:dyDescent="0.2">
      <c r="B12" s="11" t="s">
        <v>13</v>
      </c>
      <c r="C12" s="7">
        <v>67600</v>
      </c>
      <c r="D12" s="7"/>
      <c r="E12" s="7">
        <v>67600</v>
      </c>
      <c r="F12" s="7">
        <v>67600</v>
      </c>
      <c r="G12" s="7">
        <v>67600</v>
      </c>
      <c r="H12" s="7">
        <f>67600*2</f>
        <v>135200</v>
      </c>
      <c r="I12" s="7"/>
      <c r="J12" s="7">
        <v>67600</v>
      </c>
      <c r="K12" s="7">
        <v>67600</v>
      </c>
      <c r="L12" s="7">
        <v>67600</v>
      </c>
      <c r="M12" s="7">
        <v>67600</v>
      </c>
      <c r="N12" s="7">
        <f>67600*2</f>
        <v>135200</v>
      </c>
      <c r="O12" s="12">
        <f t="shared" si="0"/>
        <v>811200</v>
      </c>
    </row>
    <row r="13" spans="2:15" ht="11.1" customHeight="1" outlineLevel="1" x14ac:dyDescent="0.2">
      <c r="B13" s="11" t="s">
        <v>10</v>
      </c>
      <c r="C13" s="7">
        <v>37400</v>
      </c>
      <c r="D13" s="7">
        <f>37400*2</f>
        <v>74800</v>
      </c>
      <c r="E13" s="7">
        <v>37400</v>
      </c>
      <c r="F13" s="7"/>
      <c r="G13" s="7">
        <v>74800</v>
      </c>
      <c r="H13" s="7">
        <v>74800</v>
      </c>
      <c r="I13" s="7">
        <v>37400</v>
      </c>
      <c r="J13" s="7">
        <v>37400</v>
      </c>
      <c r="K13" s="7">
        <v>74800</v>
      </c>
      <c r="L13" s="7">
        <v>74800</v>
      </c>
      <c r="M13" s="7">
        <v>74800</v>
      </c>
      <c r="N13" s="7">
        <v>74800</v>
      </c>
      <c r="O13" s="12">
        <f t="shared" si="0"/>
        <v>673200</v>
      </c>
    </row>
    <row r="14" spans="2:15" ht="11.1" customHeight="1" outlineLevel="1" x14ac:dyDescent="0.2">
      <c r="B14" s="11" t="s">
        <v>20</v>
      </c>
      <c r="C14" s="7"/>
      <c r="D14" s="7"/>
      <c r="E14" s="7">
        <v>96768</v>
      </c>
      <c r="F14" s="7"/>
      <c r="G14" s="7">
        <v>37800</v>
      </c>
      <c r="H14" s="7"/>
      <c r="I14" s="7">
        <v>37800</v>
      </c>
      <c r="J14" s="7"/>
      <c r="K14" s="7"/>
      <c r="L14" s="7"/>
      <c r="M14" s="7">
        <v>37800</v>
      </c>
      <c r="N14" s="7">
        <v>37800</v>
      </c>
      <c r="O14" s="12">
        <f t="shared" si="0"/>
        <v>247968</v>
      </c>
    </row>
    <row r="15" spans="2:15" ht="11.1" customHeight="1" outlineLevel="1" x14ac:dyDescent="0.2">
      <c r="B15" s="11" t="s">
        <v>22</v>
      </c>
      <c r="C15" s="7"/>
      <c r="D15" s="7"/>
      <c r="E15" s="7"/>
      <c r="F15" s="7"/>
      <c r="G15" s="7">
        <v>30240</v>
      </c>
      <c r="H15" s="7"/>
      <c r="I15" s="7"/>
      <c r="J15" s="7">
        <v>30240</v>
      </c>
      <c r="K15" s="7">
        <v>30240</v>
      </c>
      <c r="L15" s="7"/>
      <c r="M15" s="7">
        <v>30240</v>
      </c>
      <c r="N15" s="7">
        <v>30240</v>
      </c>
      <c r="O15" s="12">
        <f t="shared" si="0"/>
        <v>151200</v>
      </c>
    </row>
    <row r="16" spans="2:15" ht="11.1" customHeight="1" outlineLevel="1" x14ac:dyDescent="0.2">
      <c r="B16" s="11" t="s">
        <v>19</v>
      </c>
      <c r="C16" s="7">
        <v>31200</v>
      </c>
      <c r="D16" s="7">
        <v>31200</v>
      </c>
      <c r="E16" s="7">
        <v>31200</v>
      </c>
      <c r="F16" s="7"/>
      <c r="G16" s="7">
        <v>31200</v>
      </c>
      <c r="H16" s="7">
        <v>31200</v>
      </c>
      <c r="I16" s="7"/>
      <c r="J16" s="7">
        <v>31200</v>
      </c>
      <c r="K16" s="7"/>
      <c r="L16" s="7">
        <v>31200</v>
      </c>
      <c r="M16" s="7">
        <v>31200</v>
      </c>
      <c r="N16" s="7">
        <v>31200</v>
      </c>
      <c r="O16" s="12">
        <f t="shared" si="0"/>
        <v>280800</v>
      </c>
    </row>
    <row r="17" spans="2:15" ht="11.1" customHeight="1" outlineLevel="1" x14ac:dyDescent="0.2">
      <c r="B17" s="11" t="s">
        <v>23</v>
      </c>
      <c r="C17" s="7"/>
      <c r="D17" s="7"/>
      <c r="E17" s="7">
        <v>32032</v>
      </c>
      <c r="F17" s="7"/>
      <c r="G17" s="7"/>
      <c r="H17" s="7">
        <v>32032</v>
      </c>
      <c r="I17" s="7"/>
      <c r="J17" s="7"/>
      <c r="K17" s="7">
        <v>32032</v>
      </c>
      <c r="L17" s="7">
        <f>32032*3</f>
        <v>96096</v>
      </c>
      <c r="M17" s="7">
        <f>32032*3</f>
        <v>96096</v>
      </c>
      <c r="N17" s="7">
        <f>32032*3</f>
        <v>96096</v>
      </c>
      <c r="O17" s="12">
        <f t="shared" si="0"/>
        <v>384384</v>
      </c>
    </row>
    <row r="18" spans="2:15" ht="11.1" customHeight="1" outlineLevel="1" x14ac:dyDescent="0.2">
      <c r="B18" s="11" t="s">
        <v>14</v>
      </c>
      <c r="C18" s="7">
        <v>157696</v>
      </c>
      <c r="D18" s="7"/>
      <c r="E18" s="7">
        <v>90112</v>
      </c>
      <c r="F18" s="7"/>
      <c r="G18" s="7">
        <v>90112</v>
      </c>
      <c r="H18" s="7">
        <v>45056</v>
      </c>
      <c r="I18" s="7">
        <v>49280</v>
      </c>
      <c r="J18" s="7">
        <v>45056</v>
      </c>
      <c r="K18" s="7">
        <v>67584</v>
      </c>
      <c r="L18" s="7">
        <v>45056</v>
      </c>
      <c r="M18" s="7">
        <v>104192</v>
      </c>
      <c r="N18" s="7"/>
      <c r="O18" s="12">
        <f t="shared" ref="O18:O21" si="1">SUM(C18:N18)</f>
        <v>694144</v>
      </c>
    </row>
    <row r="19" spans="2:15" ht="11.1" customHeight="1" outlineLevel="1" x14ac:dyDescent="0.2">
      <c r="B19" s="11" t="s">
        <v>15</v>
      </c>
      <c r="C19" s="7">
        <f>30888*3</f>
        <v>92664</v>
      </c>
      <c r="D19" s="7">
        <f>30888*3</f>
        <v>92664</v>
      </c>
      <c r="E19" s="7">
        <f>154440</f>
        <v>154440</v>
      </c>
      <c r="F19" s="7">
        <v>92664</v>
      </c>
      <c r="G19" s="7"/>
      <c r="H19" s="7"/>
      <c r="I19" s="7"/>
      <c r="J19" s="7">
        <f>30888*3</f>
        <v>92664</v>
      </c>
      <c r="K19" s="7">
        <v>92664</v>
      </c>
      <c r="L19" s="7"/>
      <c r="M19" s="7">
        <v>92664</v>
      </c>
      <c r="N19" s="7"/>
      <c r="O19" s="12">
        <f t="shared" si="1"/>
        <v>710424</v>
      </c>
    </row>
    <row r="20" spans="2:15" ht="11.1" customHeight="1" outlineLevel="1" x14ac:dyDescent="0.2">
      <c r="B20" s="11" t="s">
        <v>11</v>
      </c>
      <c r="C20" s="7">
        <v>228384</v>
      </c>
      <c r="D20" s="7">
        <v>541632</v>
      </c>
      <c r="E20" s="7"/>
      <c r="F20" s="7">
        <f>37400*3</f>
        <v>112200</v>
      </c>
      <c r="G20" s="7"/>
      <c r="H20" s="7"/>
      <c r="I20" s="7"/>
      <c r="J20" s="7">
        <f>37400*3</f>
        <v>112200</v>
      </c>
      <c r="K20" s="7"/>
      <c r="L20" s="7"/>
      <c r="M20" s="7">
        <f>37400*3</f>
        <v>112200</v>
      </c>
      <c r="N20" s="7"/>
      <c r="O20" s="12">
        <f>SUM(C20:N20)</f>
        <v>1106616</v>
      </c>
    </row>
    <row r="21" spans="2:15" ht="11.1" customHeight="1" outlineLevel="1" x14ac:dyDescent="0.2">
      <c r="B21" s="11" t="s">
        <v>18</v>
      </c>
      <c r="C21" s="7"/>
      <c r="D21" s="7"/>
      <c r="E21" s="7">
        <v>42328</v>
      </c>
      <c r="F21" s="7">
        <f>42328*2</f>
        <v>84656</v>
      </c>
      <c r="G21" s="7">
        <f>42328*2</f>
        <v>84656</v>
      </c>
      <c r="H21" s="7"/>
      <c r="I21" s="7">
        <v>42328</v>
      </c>
      <c r="J21" s="7">
        <f>42328*2</f>
        <v>84656</v>
      </c>
      <c r="K21" s="7"/>
      <c r="L21" s="7"/>
      <c r="M21" s="7">
        <f>42328*2</f>
        <v>84656</v>
      </c>
      <c r="N21" s="7">
        <f>42328*2</f>
        <v>84656</v>
      </c>
      <c r="O21" s="12">
        <f t="shared" si="1"/>
        <v>507936</v>
      </c>
    </row>
    <row r="22" spans="2:15" ht="11.25" outlineLevel="1" x14ac:dyDescent="0.2">
      <c r="B22" s="11" t="s">
        <v>41</v>
      </c>
      <c r="C22" s="7">
        <f>20*23400</f>
        <v>468000</v>
      </c>
      <c r="D22" s="7">
        <f>23400*35</f>
        <v>819000</v>
      </c>
      <c r="E22" s="7">
        <f>23400*25</f>
        <v>585000</v>
      </c>
      <c r="F22" s="7">
        <f>23400*20</f>
        <v>468000</v>
      </c>
      <c r="G22" s="7">
        <f>23400*20</f>
        <v>468000</v>
      </c>
      <c r="H22" s="7">
        <f>23400*20</f>
        <v>468000</v>
      </c>
      <c r="I22" s="7">
        <f>23400*25</f>
        <v>585000</v>
      </c>
      <c r="J22" s="7">
        <f>23400*25</f>
        <v>585000</v>
      </c>
      <c r="K22" s="7">
        <f>23400*30</f>
        <v>702000</v>
      </c>
      <c r="L22" s="7">
        <f>23400*35</f>
        <v>819000</v>
      </c>
      <c r="M22" s="7">
        <f>23400*40</f>
        <v>936000</v>
      </c>
      <c r="N22" s="7">
        <f>23400*40</f>
        <v>936000</v>
      </c>
      <c r="O22" s="12">
        <f>SUM(C22:N22)</f>
        <v>7839000</v>
      </c>
    </row>
    <row r="23" spans="2:15" ht="11.1" customHeight="1" outlineLevel="1" x14ac:dyDescent="0.2">
      <c r="B23" s="11" t="s">
        <v>21</v>
      </c>
      <c r="C23" s="7">
        <f t="shared" ref="C23:I23" si="2">23400*6</f>
        <v>140400</v>
      </c>
      <c r="D23" s="7">
        <f t="shared" si="2"/>
        <v>140400</v>
      </c>
      <c r="E23" s="7">
        <f t="shared" si="2"/>
        <v>140400</v>
      </c>
      <c r="F23" s="7">
        <f t="shared" si="2"/>
        <v>140400</v>
      </c>
      <c r="G23" s="7">
        <f t="shared" si="2"/>
        <v>140400</v>
      </c>
      <c r="H23" s="7">
        <f t="shared" si="2"/>
        <v>140400</v>
      </c>
      <c r="I23" s="7">
        <f t="shared" si="2"/>
        <v>140400</v>
      </c>
      <c r="J23" s="7">
        <f>23400*10</f>
        <v>234000</v>
      </c>
      <c r="K23" s="7">
        <f>23400*20</f>
        <v>468000</v>
      </c>
      <c r="L23" s="7">
        <f>23400*25</f>
        <v>585000</v>
      </c>
      <c r="M23" s="7">
        <f>23400*30</f>
        <v>702000</v>
      </c>
      <c r="N23" s="7">
        <f>23400*25</f>
        <v>585000</v>
      </c>
      <c r="O23" s="12">
        <f>SUM(C23:N23)</f>
        <v>3556800</v>
      </c>
    </row>
    <row r="24" spans="2:15" ht="11.1" customHeight="1" outlineLevel="1" x14ac:dyDescent="0.2">
      <c r="B24" s="11" t="s">
        <v>16</v>
      </c>
      <c r="C24" s="7">
        <f>23400*20</f>
        <v>468000</v>
      </c>
      <c r="D24" s="7">
        <f>23400*20</f>
        <v>468000</v>
      </c>
      <c r="E24" s="7">
        <f>23400*15</f>
        <v>351000</v>
      </c>
      <c r="F24" s="7">
        <v>351000</v>
      </c>
      <c r="G24" s="7">
        <f>23400*15</f>
        <v>351000</v>
      </c>
      <c r="H24" s="7">
        <v>234000</v>
      </c>
      <c r="I24" s="7">
        <v>234000</v>
      </c>
      <c r="J24" s="7">
        <v>468000</v>
      </c>
      <c r="K24" s="7">
        <f>23400*35</f>
        <v>819000</v>
      </c>
      <c r="L24" s="7">
        <f>23400*70</f>
        <v>1638000</v>
      </c>
      <c r="M24" s="7">
        <f>23400*70</f>
        <v>1638000</v>
      </c>
      <c r="N24" s="7">
        <f>23400*40</f>
        <v>936000</v>
      </c>
      <c r="O24" s="12">
        <f>SUM(C24:N24)</f>
        <v>7956000</v>
      </c>
    </row>
    <row r="25" spans="2:15" ht="11.1" customHeight="1" outlineLevel="1" x14ac:dyDescent="0.2">
      <c r="B25" s="11" t="s">
        <v>17</v>
      </c>
      <c r="C25" s="7"/>
      <c r="D25" s="7">
        <v>61152</v>
      </c>
      <c r="E25" s="7"/>
      <c r="F25" s="7"/>
      <c r="G25" s="7"/>
      <c r="H25" s="7"/>
      <c r="I25" s="7">
        <v>61152</v>
      </c>
      <c r="J25" s="7"/>
      <c r="K25" s="7"/>
      <c r="L25" s="7"/>
      <c r="M25" s="7">
        <v>61152</v>
      </c>
      <c r="N25" s="7"/>
      <c r="O25" s="12">
        <f>SUM(C25:N25)</f>
        <v>183456</v>
      </c>
    </row>
    <row r="26" spans="2:15" ht="11.1" customHeight="1" outlineLevel="1" x14ac:dyDescent="0.2">
      <c r="B26" s="11" t="s">
        <v>12</v>
      </c>
      <c r="C26" s="7">
        <f>27456*20</f>
        <v>549120</v>
      </c>
      <c r="D26" s="7">
        <f>27456*20</f>
        <v>549120</v>
      </c>
      <c r="E26" s="7">
        <f>27456*20</f>
        <v>549120</v>
      </c>
      <c r="F26" s="7">
        <v>549120</v>
      </c>
      <c r="G26" s="7">
        <f>32*27456</f>
        <v>878592</v>
      </c>
      <c r="H26" s="7">
        <f>27456*20</f>
        <v>549120</v>
      </c>
      <c r="I26" s="7">
        <f>27456*30</f>
        <v>823680</v>
      </c>
      <c r="J26" s="7">
        <v>823680</v>
      </c>
      <c r="K26" s="7">
        <f>27456*50</f>
        <v>1372800</v>
      </c>
      <c r="L26" s="7">
        <f>27456*65</f>
        <v>1784640</v>
      </c>
      <c r="M26" s="7">
        <v>1784640</v>
      </c>
      <c r="N26" s="7">
        <v>1784640</v>
      </c>
      <c r="O26" s="12">
        <f>SUM(C26:N26)</f>
        <v>11998272</v>
      </c>
    </row>
    <row r="27" spans="2:15" ht="11.1" customHeight="1" thickBot="1" x14ac:dyDescent="0.25">
      <c r="B27" s="19" t="s">
        <v>42</v>
      </c>
      <c r="C27" s="20">
        <f>SUM(C11:C26)</f>
        <v>2240464</v>
      </c>
      <c r="D27" s="20">
        <f>SUM(D11:D26)</f>
        <v>2841628</v>
      </c>
      <c r="E27" s="20">
        <f>SUM(E11:E26)</f>
        <v>2177400</v>
      </c>
      <c r="F27" s="20">
        <f>SUM(F11:F26)</f>
        <v>1865640</v>
      </c>
      <c r="G27" s="20">
        <f>SUM(G11:G26)</f>
        <v>2254400</v>
      </c>
      <c r="H27" s="20">
        <f>SUM(H11:H26)</f>
        <v>1709808</v>
      </c>
      <c r="I27" s="20">
        <f>SUM(I11:I26)</f>
        <v>2011040</v>
      </c>
      <c r="J27" s="20">
        <f>SUM(J11:J26)</f>
        <v>2675356</v>
      </c>
      <c r="K27" s="20">
        <f>SUM(K11:K26)</f>
        <v>3726720</v>
      </c>
      <c r="L27" s="20">
        <f>SUM(L11:L26)</f>
        <v>5141392</v>
      </c>
      <c r="M27" s="20">
        <f>SUM(M11:M26)</f>
        <v>5853240</v>
      </c>
      <c r="N27" s="20">
        <f>SUM(N11:N26)</f>
        <v>4731632</v>
      </c>
      <c r="O27" s="21">
        <f>SUM(O11:O26)</f>
        <v>37228720</v>
      </c>
    </row>
    <row r="28" spans="2:15" ht="11.1" customHeight="1" x14ac:dyDescent="0.2">
      <c r="B28" s="16" t="s">
        <v>25</v>
      </c>
      <c r="C28" s="22">
        <f>SUM(C29:C30)</f>
        <v>186000</v>
      </c>
      <c r="D28" s="22">
        <f t="shared" ref="D28:N28" si="3">SUM(D29:D30)</f>
        <v>160000</v>
      </c>
      <c r="E28" s="22">
        <f t="shared" si="3"/>
        <v>193000</v>
      </c>
      <c r="F28" s="22">
        <f t="shared" si="3"/>
        <v>143000</v>
      </c>
      <c r="G28" s="22">
        <f t="shared" si="3"/>
        <v>230000</v>
      </c>
      <c r="H28" s="22">
        <f t="shared" si="3"/>
        <v>220000</v>
      </c>
      <c r="I28" s="22">
        <f t="shared" si="3"/>
        <v>285000</v>
      </c>
      <c r="J28" s="22">
        <f t="shared" si="3"/>
        <v>285750</v>
      </c>
      <c r="K28" s="22">
        <f t="shared" si="3"/>
        <v>420000</v>
      </c>
      <c r="L28" s="22">
        <f t="shared" si="3"/>
        <v>544980</v>
      </c>
      <c r="M28" s="22">
        <f t="shared" si="3"/>
        <v>486000</v>
      </c>
      <c r="N28" s="22">
        <f t="shared" si="3"/>
        <v>732000</v>
      </c>
      <c r="O28" s="23">
        <f>SUM(C28:N28)</f>
        <v>3885730</v>
      </c>
    </row>
    <row r="29" spans="2:15" ht="11.1" customHeight="1" outlineLevel="1" x14ac:dyDescent="0.2">
      <c r="B29" s="11" t="s">
        <v>44</v>
      </c>
      <c r="C29" s="7">
        <v>91000</v>
      </c>
      <c r="D29" s="7">
        <v>125000</v>
      </c>
      <c r="E29" s="7">
        <v>158000</v>
      </c>
      <c r="F29" s="7">
        <v>90000</v>
      </c>
      <c r="G29" s="7">
        <v>170000</v>
      </c>
      <c r="H29" s="7">
        <v>150000</v>
      </c>
      <c r="I29" s="7">
        <v>240000</v>
      </c>
      <c r="J29" s="7">
        <v>245500</v>
      </c>
      <c r="K29" s="7">
        <v>400000</v>
      </c>
      <c r="L29" s="7">
        <v>514980</v>
      </c>
      <c r="M29" s="7">
        <v>420000</v>
      </c>
      <c r="N29" s="7">
        <v>390000</v>
      </c>
      <c r="O29" s="24">
        <f t="shared" ref="O29:O32" si="4">SUM(C29:N29)</f>
        <v>2994480</v>
      </c>
    </row>
    <row r="30" spans="2:15" ht="11.1" customHeight="1" outlineLevel="1" x14ac:dyDescent="0.2">
      <c r="B30" s="11" t="s">
        <v>43</v>
      </c>
      <c r="C30" s="7">
        <v>95000</v>
      </c>
      <c r="D30" s="7">
        <v>35000</v>
      </c>
      <c r="E30" s="7">
        <v>35000</v>
      </c>
      <c r="F30" s="7">
        <v>53000</v>
      </c>
      <c r="G30" s="7">
        <v>60000</v>
      </c>
      <c r="H30" s="7">
        <v>70000</v>
      </c>
      <c r="I30" s="7">
        <v>45000</v>
      </c>
      <c r="J30" s="7">
        <v>40250</v>
      </c>
      <c r="K30" s="7">
        <v>20000</v>
      </c>
      <c r="L30" s="7">
        <v>30000</v>
      </c>
      <c r="M30" s="7">
        <v>66000</v>
      </c>
      <c r="N30" s="7">
        <v>342000</v>
      </c>
      <c r="O30" s="24">
        <f t="shared" si="4"/>
        <v>891250</v>
      </c>
    </row>
    <row r="31" spans="2:15" ht="11.1" customHeight="1" outlineLevel="1" x14ac:dyDescent="0.2">
      <c r="B31" s="11" t="s">
        <v>45</v>
      </c>
      <c r="C31" s="7">
        <v>300000</v>
      </c>
      <c r="D31" s="7">
        <v>300000</v>
      </c>
      <c r="E31" s="7">
        <v>100000</v>
      </c>
      <c r="F31" s="7">
        <v>200000</v>
      </c>
      <c r="G31" s="7">
        <v>300000</v>
      </c>
      <c r="H31" s="7">
        <v>200000</v>
      </c>
      <c r="I31" s="7">
        <v>100000</v>
      </c>
      <c r="J31" s="7">
        <v>500000</v>
      </c>
      <c r="K31" s="7">
        <v>200000</v>
      </c>
      <c r="L31" s="7">
        <v>500000</v>
      </c>
      <c r="M31" s="7">
        <v>700000</v>
      </c>
      <c r="N31" s="7">
        <v>700000</v>
      </c>
      <c r="O31" s="24">
        <f t="shared" si="4"/>
        <v>4100000</v>
      </c>
    </row>
    <row r="32" spans="2:15" ht="11.1" customHeight="1" thickBot="1" x14ac:dyDescent="0.25">
      <c r="B32" s="19" t="s">
        <v>46</v>
      </c>
      <c r="C32" s="20">
        <f>SUM(C29:C31)</f>
        <v>486000</v>
      </c>
      <c r="D32" s="20">
        <f t="shared" ref="D32:N32" si="5">SUM(D29:D31)</f>
        <v>460000</v>
      </c>
      <c r="E32" s="20">
        <f t="shared" si="5"/>
        <v>293000</v>
      </c>
      <c r="F32" s="20">
        <f t="shared" si="5"/>
        <v>343000</v>
      </c>
      <c r="G32" s="20">
        <f t="shared" si="5"/>
        <v>530000</v>
      </c>
      <c r="H32" s="20">
        <f t="shared" si="5"/>
        <v>420000</v>
      </c>
      <c r="I32" s="20">
        <f t="shared" si="5"/>
        <v>385000</v>
      </c>
      <c r="J32" s="20">
        <f t="shared" si="5"/>
        <v>785750</v>
      </c>
      <c r="K32" s="20">
        <f t="shared" si="5"/>
        <v>620000</v>
      </c>
      <c r="L32" s="20">
        <f t="shared" si="5"/>
        <v>1044980</v>
      </c>
      <c r="M32" s="20">
        <f t="shared" si="5"/>
        <v>1186000</v>
      </c>
      <c r="N32" s="20">
        <f t="shared" si="5"/>
        <v>1432000</v>
      </c>
      <c r="O32" s="21">
        <f t="shared" si="4"/>
        <v>7985730</v>
      </c>
    </row>
    <row r="33" spans="2:15" ht="11.1" customHeight="1" x14ac:dyDescent="0.2">
      <c r="B33" s="16" t="s">
        <v>26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3"/>
    </row>
    <row r="34" spans="2:15" ht="11.1" customHeight="1" outlineLevel="1" x14ac:dyDescent="0.2">
      <c r="B34" s="11" t="s">
        <v>47</v>
      </c>
      <c r="C34" s="7">
        <v>50000</v>
      </c>
      <c r="D34" s="7"/>
      <c r="E34" s="7">
        <v>200000</v>
      </c>
      <c r="F34" s="7">
        <v>200000</v>
      </c>
      <c r="G34" s="7">
        <v>120000</v>
      </c>
      <c r="H34" s="7">
        <v>120000</v>
      </c>
      <c r="I34" s="7">
        <v>300000</v>
      </c>
      <c r="J34" s="7">
        <v>200000</v>
      </c>
      <c r="K34" s="7">
        <v>200000</v>
      </c>
      <c r="L34" s="7">
        <v>350000</v>
      </c>
      <c r="M34" s="7">
        <v>200000</v>
      </c>
      <c r="N34" s="7"/>
      <c r="O34" s="12">
        <f t="shared" ref="O34:O36" si="6">SUM(C34:N34)</f>
        <v>1940000</v>
      </c>
    </row>
    <row r="35" spans="2:15" ht="11.1" customHeight="1" outlineLevel="1" x14ac:dyDescent="0.2">
      <c r="B35" s="11" t="s">
        <v>48</v>
      </c>
      <c r="C35" s="7">
        <v>50000</v>
      </c>
      <c r="D35" s="7"/>
      <c r="E35" s="7">
        <v>50000</v>
      </c>
      <c r="F35" s="7">
        <v>80000</v>
      </c>
      <c r="G35" s="7">
        <v>120000</v>
      </c>
      <c r="H35" s="7">
        <v>120000</v>
      </c>
      <c r="I35" s="7">
        <v>120000</v>
      </c>
      <c r="J35" s="7">
        <v>120000</v>
      </c>
      <c r="K35" s="7"/>
      <c r="L35" s="7">
        <v>120000</v>
      </c>
      <c r="M35" s="7"/>
      <c r="N35" s="7"/>
      <c r="O35" s="12">
        <f t="shared" si="6"/>
        <v>780000</v>
      </c>
    </row>
    <row r="36" spans="2:15" ht="11.1" customHeight="1" thickBot="1" x14ac:dyDescent="0.25">
      <c r="B36" s="19" t="s">
        <v>49</v>
      </c>
      <c r="C36" s="20">
        <f>SUM(C33:C35)</f>
        <v>100000</v>
      </c>
      <c r="D36" s="20">
        <f t="shared" ref="D36" si="7">SUM(D33:D35)</f>
        <v>0</v>
      </c>
      <c r="E36" s="20">
        <f t="shared" ref="E36" si="8">SUM(E33:E35)</f>
        <v>250000</v>
      </c>
      <c r="F36" s="20">
        <f t="shared" ref="F36" si="9">SUM(F33:F35)</f>
        <v>280000</v>
      </c>
      <c r="G36" s="20">
        <f t="shared" ref="G36" si="10">SUM(G33:G35)</f>
        <v>240000</v>
      </c>
      <c r="H36" s="20">
        <f t="shared" ref="H36" si="11">SUM(H33:H35)</f>
        <v>240000</v>
      </c>
      <c r="I36" s="20">
        <f t="shared" ref="I36" si="12">SUM(I33:I35)</f>
        <v>420000</v>
      </c>
      <c r="J36" s="20">
        <f t="shared" ref="J36" si="13">SUM(J33:J35)</f>
        <v>320000</v>
      </c>
      <c r="K36" s="20">
        <f t="shared" ref="K36" si="14">SUM(K33:K35)</f>
        <v>200000</v>
      </c>
      <c r="L36" s="20">
        <f t="shared" ref="L36" si="15">SUM(L33:L35)</f>
        <v>470000</v>
      </c>
      <c r="M36" s="20">
        <f t="shared" ref="M36" si="16">SUM(M33:M35)</f>
        <v>200000</v>
      </c>
      <c r="N36" s="20">
        <f t="shared" ref="N36" si="17">SUM(N33:N35)</f>
        <v>0</v>
      </c>
      <c r="O36" s="21">
        <f t="shared" si="6"/>
        <v>2720000</v>
      </c>
    </row>
    <row r="37" spans="2:15" ht="11.1" customHeight="1" x14ac:dyDescent="0.2">
      <c r="B37" s="10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</row>
    <row r="38" spans="2:15" ht="11.25" outlineLevel="1" x14ac:dyDescent="0.2">
      <c r="B38" s="11" t="s">
        <v>51</v>
      </c>
      <c r="C38" s="7">
        <v>700000</v>
      </c>
      <c r="D38" s="7">
        <v>500000</v>
      </c>
      <c r="E38" s="7">
        <v>500000</v>
      </c>
      <c r="F38" s="7">
        <v>500000</v>
      </c>
      <c r="G38" s="7">
        <v>700000</v>
      </c>
      <c r="H38" s="7">
        <v>700000</v>
      </c>
      <c r="I38" s="7">
        <v>700000</v>
      </c>
      <c r="J38" s="7">
        <v>600000</v>
      </c>
      <c r="K38" s="7">
        <v>700000</v>
      </c>
      <c r="L38" s="7">
        <v>2000000</v>
      </c>
      <c r="M38" s="7">
        <v>2500000</v>
      </c>
      <c r="N38" s="7">
        <v>1000000</v>
      </c>
      <c r="O38" s="12">
        <f t="shared" ref="O38" si="18">SUM(C38:N38)</f>
        <v>11100000</v>
      </c>
    </row>
    <row r="39" spans="2:15" ht="11.25" outlineLevel="1" x14ac:dyDescent="0.2">
      <c r="B39" s="11" t="s">
        <v>50</v>
      </c>
      <c r="C39" s="7">
        <v>1000000</v>
      </c>
      <c r="D39" s="7">
        <v>1000000</v>
      </c>
      <c r="E39" s="7">
        <v>500000</v>
      </c>
      <c r="F39" s="7">
        <v>500000</v>
      </c>
      <c r="G39" s="7">
        <v>500000</v>
      </c>
      <c r="H39" s="7">
        <v>500000</v>
      </c>
      <c r="I39" s="7">
        <v>700000</v>
      </c>
      <c r="J39" s="7">
        <v>750000</v>
      </c>
      <c r="K39" s="7">
        <v>1200000</v>
      </c>
      <c r="L39" s="7">
        <v>1500000</v>
      </c>
      <c r="M39" s="7">
        <v>2200000</v>
      </c>
      <c r="N39" s="7">
        <v>1200000</v>
      </c>
      <c r="O39" s="12">
        <f t="shared" ref="O39:O40" si="19">SUM(C39:N39)</f>
        <v>11550000</v>
      </c>
    </row>
    <row r="40" spans="2:15" ht="11.25" outlineLevel="1" x14ac:dyDescent="0.2">
      <c r="B40" s="11" t="s">
        <v>52</v>
      </c>
      <c r="C40" s="7">
        <v>200000</v>
      </c>
      <c r="D40" s="7">
        <v>600000</v>
      </c>
      <c r="E40" s="7">
        <v>200000</v>
      </c>
      <c r="F40" s="7">
        <v>100000</v>
      </c>
      <c r="G40" s="7">
        <v>100000</v>
      </c>
      <c r="H40" s="7">
        <v>100000</v>
      </c>
      <c r="I40" s="7">
        <v>100000</v>
      </c>
      <c r="J40" s="7">
        <v>100000</v>
      </c>
      <c r="K40" s="7">
        <v>200000</v>
      </c>
      <c r="L40" s="7">
        <v>700000</v>
      </c>
      <c r="M40" s="7">
        <v>800000</v>
      </c>
      <c r="N40" s="7">
        <v>300000</v>
      </c>
      <c r="O40" s="12">
        <f t="shared" si="19"/>
        <v>3500000</v>
      </c>
    </row>
    <row r="41" spans="2:15" ht="11.25" outlineLevel="1" x14ac:dyDescent="0.2">
      <c r="B41" s="11" t="s">
        <v>53</v>
      </c>
      <c r="C41" s="7">
        <v>200000</v>
      </c>
      <c r="D41" s="7">
        <v>100000</v>
      </c>
      <c r="E41" s="7">
        <v>0</v>
      </c>
      <c r="F41" s="7">
        <v>0</v>
      </c>
      <c r="G41" s="7">
        <v>200000</v>
      </c>
      <c r="H41" s="7">
        <v>0</v>
      </c>
      <c r="I41" s="7">
        <v>0</v>
      </c>
      <c r="J41" s="7">
        <v>0</v>
      </c>
      <c r="K41" s="7">
        <v>200000</v>
      </c>
      <c r="L41" s="7">
        <v>0</v>
      </c>
      <c r="M41" s="7">
        <v>300000</v>
      </c>
      <c r="N41" s="7">
        <v>0</v>
      </c>
      <c r="O41" s="12">
        <f t="shared" ref="O41:O44" si="20">SUM(C41:N41)</f>
        <v>1000000</v>
      </c>
    </row>
    <row r="42" spans="2:15" ht="11.25" outlineLevel="1" x14ac:dyDescent="0.2">
      <c r="B42" s="11" t="s">
        <v>59</v>
      </c>
      <c r="C42" s="7">
        <f>300000</f>
        <v>300000</v>
      </c>
      <c r="D42" s="7">
        <v>200000</v>
      </c>
      <c r="E42" s="7">
        <v>200000</v>
      </c>
      <c r="F42" s="7">
        <v>200000</v>
      </c>
      <c r="G42" s="7">
        <v>250000</v>
      </c>
      <c r="H42" s="7">
        <v>250000</v>
      </c>
      <c r="I42" s="7">
        <f t="shared" ref="D42:N42" si="21">300000</f>
        <v>300000</v>
      </c>
      <c r="J42" s="7">
        <f t="shared" si="21"/>
        <v>300000</v>
      </c>
      <c r="K42" s="7">
        <v>400000</v>
      </c>
      <c r="L42" s="7">
        <v>450000</v>
      </c>
      <c r="M42" s="7">
        <v>450000</v>
      </c>
      <c r="N42" s="7">
        <v>400000</v>
      </c>
      <c r="O42" s="12">
        <f t="shared" si="20"/>
        <v>3700000</v>
      </c>
    </row>
    <row r="43" spans="2:15" ht="11.25" outlineLevel="1" x14ac:dyDescent="0.2">
      <c r="B43" s="11" t="s">
        <v>58</v>
      </c>
      <c r="C43" s="7">
        <v>500000</v>
      </c>
      <c r="D43" s="7">
        <v>500000</v>
      </c>
      <c r="E43" s="7">
        <v>500000</v>
      </c>
      <c r="F43" s="7">
        <v>500000</v>
      </c>
      <c r="G43" s="7">
        <v>500000</v>
      </c>
      <c r="H43" s="7">
        <v>500000</v>
      </c>
      <c r="I43" s="7">
        <v>1000000</v>
      </c>
      <c r="J43" s="7">
        <v>1500000</v>
      </c>
      <c r="K43" s="7">
        <v>2000000</v>
      </c>
      <c r="L43" s="7">
        <v>2000000</v>
      </c>
      <c r="M43" s="7">
        <v>2000000</v>
      </c>
      <c r="N43" s="7">
        <v>1500000</v>
      </c>
      <c r="O43" s="12">
        <f t="shared" si="20"/>
        <v>13000000</v>
      </c>
    </row>
    <row r="44" spans="2:15" ht="11.25" outlineLevel="1" x14ac:dyDescent="0.2">
      <c r="B44" s="11" t="s">
        <v>60</v>
      </c>
      <c r="C44" s="7">
        <v>1000000</v>
      </c>
      <c r="D44" s="7">
        <v>1000000</v>
      </c>
      <c r="E44" s="7">
        <v>1500000</v>
      </c>
      <c r="F44" s="7">
        <v>1000000</v>
      </c>
      <c r="G44" s="7">
        <v>1000000</v>
      </c>
      <c r="H44" s="7">
        <v>1200000</v>
      </c>
      <c r="I44" s="7">
        <v>1200000</v>
      </c>
      <c r="J44" s="7">
        <v>1200000</v>
      </c>
      <c r="K44" s="7">
        <v>1200000</v>
      </c>
      <c r="L44" s="7">
        <v>1500000</v>
      </c>
      <c r="M44" s="7">
        <v>1500000</v>
      </c>
      <c r="N44" s="7">
        <v>1500000</v>
      </c>
      <c r="O44" s="12">
        <f t="shared" si="20"/>
        <v>14800000</v>
      </c>
    </row>
    <row r="45" spans="2:15" ht="11.1" customHeight="1" thickBot="1" x14ac:dyDescent="0.25">
      <c r="B45" s="19" t="s">
        <v>49</v>
      </c>
      <c r="C45" s="20">
        <f>SUM(C38:C41)</f>
        <v>2100000</v>
      </c>
      <c r="D45" s="20">
        <f>SUM(D38:D41)</f>
        <v>2200000</v>
      </c>
      <c r="E45" s="20">
        <f>SUM(E38:E41)</f>
        <v>1200000</v>
      </c>
      <c r="F45" s="20">
        <f>SUM(F38:F41)</f>
        <v>1100000</v>
      </c>
      <c r="G45" s="20">
        <f>SUM(G38:G41)</f>
        <v>1500000</v>
      </c>
      <c r="H45" s="20">
        <f>SUM(H38:H41)</f>
        <v>1300000</v>
      </c>
      <c r="I45" s="20">
        <f>SUM(I38:I41)</f>
        <v>1500000</v>
      </c>
      <c r="J45" s="20">
        <f>SUM(J38:J41)</f>
        <v>1450000</v>
      </c>
      <c r="K45" s="20">
        <f>SUM(K38:K41)</f>
        <v>2300000</v>
      </c>
      <c r="L45" s="20">
        <f>SUM(L38:L41)</f>
        <v>4200000</v>
      </c>
      <c r="M45" s="20">
        <f>SUM(M38:M41)</f>
        <v>5800000</v>
      </c>
      <c r="N45" s="20">
        <f>SUM(N38:N41)</f>
        <v>2500000</v>
      </c>
      <c r="O45" s="21">
        <f t="shared" ref="O45" si="22">SUM(C45:N45)</f>
        <v>27150000</v>
      </c>
    </row>
    <row r="46" spans="2:15" ht="11.1" customHeight="1" x14ac:dyDescent="0.2">
      <c r="B46" s="5" t="s">
        <v>28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8"/>
    </row>
    <row r="47" spans="2:15" ht="11.1" customHeight="1" outlineLevel="1" x14ac:dyDescent="0.2">
      <c r="B47" s="6" t="s">
        <v>54</v>
      </c>
      <c r="C47" s="7">
        <v>2000</v>
      </c>
      <c r="D47" s="7">
        <v>6000</v>
      </c>
      <c r="E47" s="7">
        <v>6000</v>
      </c>
      <c r="F47" s="7">
        <v>7000</v>
      </c>
      <c r="G47" s="7">
        <v>5000</v>
      </c>
      <c r="H47" s="7">
        <v>3000</v>
      </c>
      <c r="I47" s="7">
        <v>5000</v>
      </c>
      <c r="J47" s="7">
        <v>7000</v>
      </c>
      <c r="K47" s="7">
        <v>7000</v>
      </c>
      <c r="L47" s="7">
        <v>7000</v>
      </c>
      <c r="M47" s="7">
        <v>6000</v>
      </c>
      <c r="N47" s="7">
        <v>4000</v>
      </c>
      <c r="O47" s="8">
        <f>SUM(C47:N47)</f>
        <v>65000</v>
      </c>
    </row>
    <row r="48" spans="2:15" ht="11.1" customHeight="1" outlineLevel="1" x14ac:dyDescent="0.2">
      <c r="B48" s="6" t="s">
        <v>55</v>
      </c>
      <c r="C48" s="7">
        <v>36</v>
      </c>
      <c r="D48" s="7">
        <v>24</v>
      </c>
      <c r="E48" s="7">
        <v>36</v>
      </c>
      <c r="F48" s="7">
        <v>36</v>
      </c>
      <c r="G48" s="7">
        <v>36</v>
      </c>
      <c r="H48" s="7">
        <v>36</v>
      </c>
      <c r="I48" s="7">
        <v>48</v>
      </c>
      <c r="J48" s="7">
        <v>60</v>
      </c>
      <c r="K48" s="7">
        <v>60</v>
      </c>
      <c r="L48" s="7">
        <v>60</v>
      </c>
      <c r="M48" s="7">
        <v>60</v>
      </c>
      <c r="N48" s="7">
        <v>24</v>
      </c>
      <c r="O48" s="8">
        <f t="shared" ref="O48:O49" si="23">SUM(C48:N48)</f>
        <v>516</v>
      </c>
    </row>
    <row r="49" spans="2:15" ht="11.1" customHeight="1" thickBot="1" x14ac:dyDescent="0.25">
      <c r="B49" s="19" t="s">
        <v>49</v>
      </c>
      <c r="C49" s="20">
        <f>SUM(C47:C48)</f>
        <v>2036</v>
      </c>
      <c r="D49" s="20">
        <f t="shared" ref="D49:N49" si="24">SUM(D47:D48)</f>
        <v>6024</v>
      </c>
      <c r="E49" s="20">
        <f t="shared" si="24"/>
        <v>6036</v>
      </c>
      <c r="F49" s="20">
        <f t="shared" si="24"/>
        <v>7036</v>
      </c>
      <c r="G49" s="20">
        <f t="shared" si="24"/>
        <v>5036</v>
      </c>
      <c r="H49" s="20">
        <f t="shared" si="24"/>
        <v>3036</v>
      </c>
      <c r="I49" s="20">
        <f t="shared" si="24"/>
        <v>5048</v>
      </c>
      <c r="J49" s="20">
        <f t="shared" si="24"/>
        <v>7060</v>
      </c>
      <c r="K49" s="20">
        <f t="shared" si="24"/>
        <v>7060</v>
      </c>
      <c r="L49" s="20">
        <f t="shared" si="24"/>
        <v>7060</v>
      </c>
      <c r="M49" s="20">
        <f t="shared" si="24"/>
        <v>6060</v>
      </c>
      <c r="N49" s="20">
        <f t="shared" si="24"/>
        <v>4024</v>
      </c>
      <c r="O49" s="21">
        <f t="shared" si="23"/>
        <v>65516</v>
      </c>
    </row>
    <row r="50" spans="2:15" ht="11.1" customHeight="1" x14ac:dyDescent="0.2">
      <c r="B50" s="5" t="s">
        <v>56</v>
      </c>
      <c r="C50" s="9">
        <v>1500000</v>
      </c>
      <c r="D50" s="9">
        <v>1500000</v>
      </c>
      <c r="E50" s="9">
        <v>1500000</v>
      </c>
      <c r="F50" s="9">
        <v>1500000</v>
      </c>
      <c r="G50" s="9">
        <v>2000000</v>
      </c>
      <c r="H50" s="9">
        <v>2100000</v>
      </c>
      <c r="I50" s="9">
        <v>2500000</v>
      </c>
      <c r="J50" s="9">
        <v>3500000</v>
      </c>
      <c r="K50" s="9">
        <v>4000000</v>
      </c>
      <c r="L50" s="9">
        <v>6000000</v>
      </c>
      <c r="M50" s="9">
        <v>6500000</v>
      </c>
      <c r="N50" s="9">
        <v>5500000</v>
      </c>
      <c r="O50" s="9">
        <f>SUM(C50:N50)</f>
        <v>38100000</v>
      </c>
    </row>
    <row r="51" spans="2:15" ht="11.1" customHeight="1" outlineLevel="1" thickBot="1" x14ac:dyDescent="0.25">
      <c r="B51" s="19" t="s">
        <v>57</v>
      </c>
      <c r="C51" s="20">
        <f>C50</f>
        <v>1500000</v>
      </c>
      <c r="D51" s="20">
        <f t="shared" ref="D51:N51" si="25">D50</f>
        <v>1500000</v>
      </c>
      <c r="E51" s="20">
        <f t="shared" si="25"/>
        <v>1500000</v>
      </c>
      <c r="F51" s="20">
        <f t="shared" si="25"/>
        <v>1500000</v>
      </c>
      <c r="G51" s="20">
        <f t="shared" si="25"/>
        <v>2000000</v>
      </c>
      <c r="H51" s="20">
        <f t="shared" si="25"/>
        <v>2100000</v>
      </c>
      <c r="I51" s="20">
        <f t="shared" si="25"/>
        <v>2500000</v>
      </c>
      <c r="J51" s="20">
        <f t="shared" si="25"/>
        <v>3500000</v>
      </c>
      <c r="K51" s="20">
        <f t="shared" si="25"/>
        <v>4000000</v>
      </c>
      <c r="L51" s="20">
        <f t="shared" si="25"/>
        <v>6000000</v>
      </c>
      <c r="M51" s="20">
        <f t="shared" si="25"/>
        <v>6500000</v>
      </c>
      <c r="N51" s="20">
        <f t="shared" si="25"/>
        <v>5500000</v>
      </c>
      <c r="O51" s="21">
        <f t="shared" ref="O51" si="26">SUM(C51:N51)</f>
        <v>38100000</v>
      </c>
    </row>
  </sheetData>
  <mergeCells count="2">
    <mergeCell ref="B6:O6"/>
    <mergeCell ref="B7:C7"/>
  </mergeCells>
  <pageMargins left="0.25" right="0.25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Мамедов Самир Абузар оглы</cp:lastModifiedBy>
  <cp:lastPrinted>2019-11-06T09:01:47Z</cp:lastPrinted>
  <dcterms:modified xsi:type="dcterms:W3CDTF">2019-12-05T13:14:57Z</dcterms:modified>
</cp:coreProperties>
</file>